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HUAWEI\Desktop\word版：历史不容忘却，精神永续传承——中国人民抗日战争暨世界反法西斯战争胜利80周年专题书展\word版：历史不容忘却，精神永续传承——中国人民抗日战争暨世界反法西斯战争胜利80周年专题书展\"/>
    </mc:Choice>
  </mc:AlternateContent>
  <xr:revisionPtr revIDLastSave="0" documentId="13_ncr:1_{B2AE9833-6001-4AAF-8E07-40ACC61CE063}" xr6:coauthVersionLast="47" xr6:coauthVersionMax="47" xr10:uidLastSave="{00000000-0000-0000-0000-000000000000}"/>
  <bookViews>
    <workbookView xWindow="-108" yWindow="-108" windowWidth="30936" windowHeight="16776" xr2:uid="{D53788DC-A999-476E-82B2-F37E328B385F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<sst xmlns="http://schemas.openxmlformats.org/spreadsheetml/2006/main" count="81" uniqueCount="50">
  <si>
    <t>序号</t>
  </si>
  <si>
    <t>推荐书籍名称</t>
  </si>
  <si>
    <t>作者</t>
  </si>
  <si>
    <t>1</t>
  </si>
  <si>
    <t>西区政文书库、南区文学借阅室</t>
  </si>
  <si>
    <t>2</t>
  </si>
  <si>
    <t>3</t>
  </si>
  <si>
    <t>4</t>
  </si>
  <si>
    <t>5</t>
  </si>
  <si>
    <t>6</t>
  </si>
  <si>
    <t>7</t>
  </si>
  <si>
    <t>南区文学借阅室</t>
  </si>
  <si>
    <t>8</t>
  </si>
  <si>
    <t>南区社科借阅室</t>
  </si>
  <si>
    <t>9</t>
  </si>
  <si>
    <t>10</t>
  </si>
  <si>
    <t>西区政文书库</t>
  </si>
  <si>
    <t>11</t>
  </si>
  <si>
    <t>12</t>
  </si>
  <si>
    <t>13</t>
  </si>
  <si>
    <t>14</t>
  </si>
  <si>
    <t>15</t>
  </si>
  <si>
    <t>16</t>
  </si>
  <si>
    <t>西区政文书库、南区社科借阅室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</si>
  <si>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</si>
  <si>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</si>
  <si>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</si>
  <si>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</si>
  <si>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</si>
  <si>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</si>
  <si>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</si>
  <si>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</si>
  <si>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</si>
  <si>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</si>
  <si>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</si>
  <si>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</si>
  <si>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</si>
  <si>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</si>
  <si>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</si>
  <si>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</si>
  <si>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</si>
  <si>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</si>
  <si>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</si>
  <si>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西区新书借阅、南区文学借阅室</t>
  </si>
  <si>
    <t>36</t>
  </si>
  <si>
    <t>37</t>
  </si>
  <si>
    <t>38</t>
  </si>
  <si>
    <t>西区政文书库</t>
    <phoneticPr fontId="2" type="noConversion"/>
  </si>
  <si>
    <t>馆藏纸质图书推荐书目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</si>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</sst>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7B20-B89D-4352-82F5-EB174EFE22EF}">
  <dimension ref="A1:J41"/>
  <sheetViews>
    <sheetView tabSelected="1" zoomScale="70" zoomScaleSheetLayoutView="100" workbookViewId="0">
      <selection activeCell="C29" sqref="C29"/>
    </sheetView>
  </sheetViews>
  <sheetFormatPr defaultColWidth="9" defaultRowHeight="15.6" x14ac:dyDescent="0.25"/>
  <cols>
    <col min="1" max="1" width="9" style="1"/>
    <col min="2" max="2" width="83.09765625" customWidth="1"/>
    <col min="3" max="3" width="41.09765625" customWidth="1"/>
    <col min="4" max="4" width="17.3984375" customWidth="1"/>
    <col min="5" max="5" width="23" customWidth="1"/>
    <col min="6" max="6" width="27.8984375" customWidth="1"/>
    <col min="7" max="7" width="35.69921875" customWidth="1"/>
  </cols>
  <sheetData>
    <row r="1" spans="1:10" ht="20.399999999999999" x14ac:dyDescent="0.25">
      <c r="A1" s="3" t="s">
        <v>49</v>
      </c>
    </row>
    <row r="2" spans="1:10" ht="28.05" customHeight="1" x14ac:dyDescent="0.25">
      <c r="A2" s="4" t="s">
        <v>48</v>
      </c>
      <c r="B2" s="4"/>
      <c r="C2" s="4"/>
      <c r="D2" s="4"/>
      <c r="E2" s="4"/>
      <c r="F2" s="4"/>
      <c r="G2" s="4"/>
    </row>
    <row r="3" spans="1:10" ht="17.399999999999999" x14ac:dyDescent="0.25">
      <c r="A3" s="5" t="s">
        <v>0</v>
      </c>
      <c r="B3" s="6" t="s">
        <v>1</v>
      </c>
      <c r="C3" s="6" t="s">
        <v>2</v>
      </c>
      <c r="D3" s="6" t="str">
        <f>"索取号"</f>
        <v>索取号</v>
      </c>
      <c r="E3" s="6" t="str">
        <f>"ISBN"</f>
        <v>ISBN</v>
      </c>
      <c r="F3" s="6" t="str">
        <f>"出版社"</f>
        <v>出版社</v>
      </c>
      <c r="G3" s="7" t="str">
        <f>"馆藏地点"</f>
        <v>馆藏地点</v>
      </c>
      <c r="H3" s="2"/>
      <c r="I3" s="2"/>
      <c r="J3" s="2"/>
    </row>
    <row r="4" spans="1:10" ht="17.399999999999999" x14ac:dyDescent="0.25">
      <c r="A4" s="8" t="s">
        <v>3</v>
      </c>
      <c r="B4" s="9" t="str">
        <f>"南京大屠杀之铁证：向全世界人民鸣冤的诉讼状"</f>
        <v>南京大屠杀之铁证：向全世界人民鸣冤的诉讼状</v>
      </c>
      <c r="C4" s="12" t="str">
        <f>"林长生著"</f>
        <v>林长生著</v>
      </c>
      <c r="D4" s="12" t="str">
        <f>"K265.606/L57"</f>
        <v>K265.606/L57</v>
      </c>
      <c r="E4" s="12" t="str">
        <f>"7-80211-127-7"</f>
        <v>7-80211-127-7</v>
      </c>
      <c r="F4" s="12" t="str">
        <f>"中央编译出版社"</f>
        <v>中央编译出版社</v>
      </c>
      <c r="G4" s="10" t="s">
        <v>4</v>
      </c>
    </row>
    <row r="5" spans="1:10" ht="17.399999999999999" x14ac:dyDescent="0.25">
      <c r="A5" s="8" t="s">
        <v>5</v>
      </c>
      <c r="B5" s="9" t="str">
        <f>"世纪大审判：南京大屠杀日本战犯审判纪实"</f>
        <v>世纪大审判：南京大屠杀日本战犯审判纪实</v>
      </c>
      <c r="C5" s="12" t="str">
        <f>"姚辉云著"</f>
        <v>姚辉云著</v>
      </c>
      <c r="D5" s="12" t="str">
        <f>"I253.1/Y32"</f>
        <v>I253.1/Y32</v>
      </c>
      <c r="E5" s="12" t="str">
        <f>"978-7-5317-2242-7"</f>
        <v>978-7-5317-2242-7</v>
      </c>
      <c r="F5" s="12" t="str">
        <f>"北方文艺出版社"</f>
        <v>北方文艺出版社</v>
      </c>
      <c r="G5" s="10" t="s">
        <v>4</v>
      </c>
    </row>
    <row r="6" spans="1:10" ht="17.399999999999999" x14ac:dyDescent="0.25">
      <c r="A6" s="8" t="s">
        <v>6</v>
      </c>
      <c r="B6" s="9" t="str">
        <f>"铁道游击队"</f>
        <v>铁道游击队</v>
      </c>
      <c r="C6" s="12" t="str">
        <f>"知侠著"</f>
        <v>知侠著</v>
      </c>
      <c r="D6" s="12" t="str">
        <f>"I247.52/Z43"</f>
        <v>I247.52/Z43</v>
      </c>
      <c r="E6" s="12" t="str">
        <f>"7-5321-0550-4"</f>
        <v>7-5321-0550-4</v>
      </c>
      <c r="F6" s="12" t="str">
        <f>"上海文艺出版社"</f>
        <v>上海文艺出版社</v>
      </c>
      <c r="G6" s="10" t="s">
        <v>4</v>
      </c>
    </row>
    <row r="7" spans="1:10" ht="17.399999999999999" x14ac:dyDescent="0.25">
      <c r="A7" s="8" t="s">
        <v>7</v>
      </c>
      <c r="B7" s="9" t="str">
        <f>"新四军抗战纪实"</f>
        <v>新四军抗战纪实</v>
      </c>
      <c r="C7" s="12" t="str">
        <f>"郑云华， 舒健著"</f>
        <v>郑云华， 舒健著</v>
      </c>
      <c r="D7" s="12" t="str">
        <f>"I253.2/Z40"</f>
        <v>I253.2/Z40</v>
      </c>
      <c r="E7" s="12" t="str">
        <f>"7-01-005094-5"</f>
        <v>7-01-005094-5</v>
      </c>
      <c r="F7" s="12" t="str">
        <f>"人民出版社"</f>
        <v>人民出版社</v>
      </c>
      <c r="G7" s="10" t="s">
        <v>4</v>
      </c>
    </row>
    <row r="8" spans="1:10" ht="17.399999999999999" x14ac:dyDescent="0.25">
      <c r="A8" s="8" t="s">
        <v>8</v>
      </c>
      <c r="B8" s="9" t="str">
        <f>"日本的崩溃"</f>
        <v>日本的崩溃</v>
      </c>
      <c r="C8" s="12" t="str">
        <f>"(美) 基斯·惠勒及时代生活丛书编辑著"</f>
        <v>(美) 基斯·惠勒及时代生活丛书编辑著</v>
      </c>
      <c r="D8" s="12" t="str">
        <f>"K313.46/H96"</f>
        <v>K313.46/H96</v>
      </c>
      <c r="E8" s="12" t="str">
        <f>"7-5004-4653-5"</f>
        <v>7-5004-4653-5</v>
      </c>
      <c r="F8" s="12" t="str">
        <f>"中国社会科学出版社"</f>
        <v>中国社会科学出版社</v>
      </c>
      <c r="G8" s="9" t="s">
        <v>4</v>
      </c>
    </row>
    <row r="9" spans="1:10" ht="17.399999999999999" x14ac:dyDescent="0.25">
      <c r="A9" s="8" t="s">
        <v>9</v>
      </c>
      <c r="B9" s="9" t="str">
        <f>"热血忠魂：抗日名将张自忠传奇"</f>
        <v>热血忠魂：抗日名将张自忠传奇</v>
      </c>
      <c r="C9" s="12" t="str">
        <f>"张传华著"</f>
        <v>张传华著</v>
      </c>
      <c r="D9" s="12" t="str">
        <f>"K825.2=6/Z11"</f>
        <v>K825.2=6/Z11</v>
      </c>
      <c r="E9" s="12" t="str">
        <f>"7-80199-255-5"</f>
        <v>7-80199-255-5</v>
      </c>
      <c r="F9" s="12" t="str">
        <f>"中共党史出版社"</f>
        <v>中共党史出版社</v>
      </c>
      <c r="G9" s="9" t="s">
        <v>4</v>
      </c>
    </row>
    <row r="10" spans="1:10" ht="17.399999999999999" x14ac:dyDescent="0.25">
      <c r="A10" s="8" t="s">
        <v>10</v>
      </c>
      <c r="B10" s="9" t="str">
        <f>"抗日战争中的中共领袖"</f>
        <v>抗日战争中的中共领袖</v>
      </c>
      <c r="C10" s="12" t="str">
        <f>"李丽， 张明编"</f>
        <v>李丽， 张明编</v>
      </c>
      <c r="D10" s="12" t="str">
        <f>"K827=7/L28"</f>
        <v>K827=7/L28</v>
      </c>
      <c r="E10" s="12" t="str">
        <f>"7-5073-1901-6"</f>
        <v>7-5073-1901-6</v>
      </c>
      <c r="F10" s="12" t="str">
        <f>"中央文献出版社"</f>
        <v>中央文献出版社</v>
      </c>
      <c r="G10" s="9" t="s">
        <v>11</v>
      </c>
    </row>
    <row r="11" spans="1:10" ht="17.399999999999999" x14ac:dyDescent="0.25">
      <c r="A11" s="8" t="s">
        <v>12</v>
      </c>
      <c r="B11" s="9" t="str">
        <f>"抗日战争与中国社会史论"</f>
        <v>抗日战争与中国社会史论</v>
      </c>
      <c r="C11" s="12" t="str">
        <f>"梁家贵著"</f>
        <v>梁家贵著</v>
      </c>
      <c r="D11" s="12" t="str">
        <f>"D693.9/L43"</f>
        <v>D693.9/L43</v>
      </c>
      <c r="E11" s="12" t="str">
        <f>"7-80190-946-1"</f>
        <v>7-80190-946-1</v>
      </c>
      <c r="F11" s="12" t="str">
        <f>"社会科学文献出版社"</f>
        <v>社会科学文献出版社</v>
      </c>
      <c r="G11" s="9" t="s">
        <v>13</v>
      </c>
    </row>
    <row r="12" spans="1:10" ht="17.399999999999999" x14ac:dyDescent="0.25">
      <c r="A12" s="8" t="s">
        <v>14</v>
      </c>
      <c r="B12" s="9" t="str">
        <f>"抗日战争中的元帅将军"</f>
        <v>抗日战争中的元帅将军</v>
      </c>
      <c r="C12" s="12" t="str">
        <f>"萧泓， 龚格编"</f>
        <v>萧泓， 龚格编</v>
      </c>
      <c r="D12" s="12" t="str">
        <f>"K265.06/X37"</f>
        <v>K265.06/X37</v>
      </c>
      <c r="E12" s="12" t="str">
        <f>"7-5073-1902-4"</f>
        <v>7-5073-1902-4</v>
      </c>
      <c r="F12" s="12" t="str">
        <f>"中央文献出版社"</f>
        <v>中央文献出版社</v>
      </c>
      <c r="G12" s="9" t="s">
        <v>4</v>
      </c>
    </row>
    <row r="13" spans="1:10" ht="17.399999999999999" x14ac:dyDescent="0.25">
      <c r="A13" s="8" t="s">
        <v>15</v>
      </c>
      <c r="B13" s="9" t="str">
        <f>"抗日战争中的民主人士"</f>
        <v>抗日战争中的民主人士</v>
      </c>
      <c r="C13" s="12" t="str">
        <f>"张慧英， 蒋泓编"</f>
        <v>张慧英， 蒋泓编</v>
      </c>
      <c r="D13" s="12" t="str">
        <f>"K265.06/Z14"</f>
        <v>K265.06/Z14</v>
      </c>
      <c r="E13" s="12" t="str">
        <f>"7-5073-1904-0"</f>
        <v>7-5073-1904-0</v>
      </c>
      <c r="F13" s="12" t="str">
        <f>"中央文献出版社"</f>
        <v>中央文献出版社</v>
      </c>
      <c r="G13" s="9" t="s">
        <v>16</v>
      </c>
    </row>
    <row r="14" spans="1:10" ht="17.399999999999999" x14ac:dyDescent="0.25">
      <c r="A14" s="8" t="s">
        <v>17</v>
      </c>
      <c r="B14" s="9" t="str">
        <f>"抗日战争中的国际友人"</f>
        <v>抗日战争中的国际友人</v>
      </c>
      <c r="C14" s="12" t="str">
        <f>"黎军， 王辛编"</f>
        <v>黎军， 王辛编</v>
      </c>
      <c r="D14" s="12" t="str">
        <f>"K812.52/L26"</f>
        <v>K812.52/L26</v>
      </c>
      <c r="E14" s="12" t="str">
        <f>"7-5073-1905-9"</f>
        <v>7-5073-1905-9</v>
      </c>
      <c r="F14" s="12" t="str">
        <f>"中央文献出版社"</f>
        <v>中央文献出版社</v>
      </c>
      <c r="G14" s="9" t="s">
        <v>4</v>
      </c>
    </row>
    <row r="15" spans="1:10" ht="17.399999999999999" x14ac:dyDescent="0.25">
      <c r="A15" s="8" t="s">
        <v>18</v>
      </c>
      <c r="B15" s="9" t="str">
        <f>"抗日战争中的爱国将领"</f>
        <v>抗日战争中的爱国将领</v>
      </c>
      <c r="C15" s="12" t="str">
        <f>"施宇， 徐宏编"</f>
        <v>施宇， 徐宏编</v>
      </c>
      <c r="D15" s="12" t="str">
        <f>"K265.06/S62"</f>
        <v>K265.06/S62</v>
      </c>
      <c r="E15" s="12" t="str">
        <f>"7-5073-1903-2"</f>
        <v>7-5073-1903-2</v>
      </c>
      <c r="F15" s="12" t="str">
        <f>"中央文献出版社"</f>
        <v>中央文献出版社</v>
      </c>
      <c r="G15" s="9" t="s">
        <v>4</v>
      </c>
    </row>
    <row r="16" spans="1:10" ht="17.399999999999999" x14ac:dyDescent="0.25">
      <c r="A16" s="8" t="s">
        <v>19</v>
      </c>
      <c r="B16" s="9" t="str">
        <f>"抗日根据地经济史"</f>
        <v>抗日根据地经济史</v>
      </c>
      <c r="C16" s="12" t="str">
        <f>"陈廷煊著"</f>
        <v>陈廷煊著</v>
      </c>
      <c r="D16" s="12" t="str">
        <f>"F129.6/C57"</f>
        <v>F129.6/C57</v>
      </c>
      <c r="E16" s="12" t="str">
        <f>"978-7-80230-689-9"</f>
        <v>978-7-80230-689-9</v>
      </c>
      <c r="F16" s="12" t="str">
        <f>"社会科学文献出版社"</f>
        <v>社会科学文献出版社</v>
      </c>
      <c r="G16" s="9" t="s">
        <v>13</v>
      </c>
    </row>
    <row r="17" spans="1:7" ht="17.399999999999999" x14ac:dyDescent="0.25">
      <c r="A17" s="8" t="s">
        <v>20</v>
      </c>
      <c r="B17" s="9" t="str">
        <f>"抗日烽火铸英魂"</f>
        <v>抗日烽火铸英魂</v>
      </c>
      <c r="C17" s="12" t="str">
        <f>"刘国辉编"</f>
        <v>刘国辉编</v>
      </c>
      <c r="D17" s="12" t="str">
        <f>"K928.72/L66"</f>
        <v>K928.72/L66</v>
      </c>
      <c r="E17" s="12" t="str">
        <f>"978-7-81126-189-9"</f>
        <v>978-7-81126-189-9</v>
      </c>
      <c r="F17" s="12" t="str">
        <f>"贵州大学出版社"</f>
        <v>贵州大学出版社</v>
      </c>
      <c r="G17" s="9" t="s">
        <v>4</v>
      </c>
    </row>
    <row r="18" spans="1:7" ht="17.399999999999999" x14ac:dyDescent="0.25">
      <c r="A18" s="8" t="s">
        <v>21</v>
      </c>
      <c r="B18" s="9" t="str">
        <f>"抗日大空战：中国空军抗战影像全纪录"</f>
        <v>抗日大空战：中国空军抗战影像全纪录</v>
      </c>
      <c r="C18" s="12" t="str">
        <f>"马艳，李继红著"</f>
        <v>马艳，李继红著</v>
      </c>
      <c r="D18" s="12" t="str">
        <f>"E296.93/M27"</f>
        <v>E296.93/M27</v>
      </c>
      <c r="E18" s="12" t="str">
        <f>"978-7-5483-0245-2"</f>
        <v>978-7-5483-0245-2</v>
      </c>
      <c r="F18" s="12" t="str">
        <f>"长城出版社"</f>
        <v>长城出版社</v>
      </c>
      <c r="G18" s="9" t="s">
        <v>47</v>
      </c>
    </row>
    <row r="19" spans="1:7" ht="17.399999999999999" x14ac:dyDescent="0.25">
      <c r="A19" s="8" t="s">
        <v>22</v>
      </c>
      <c r="B19" s="9" t="str">
        <f>"决胜东北"</f>
        <v>决胜东北</v>
      </c>
      <c r="C19" s="12" t="str">
        <f>"原著 (苏) 伊万·谢苗诺夫"</f>
        <v>原著 (苏) 伊万·谢苗诺夫</v>
      </c>
      <c r="D19" s="12" t="str">
        <f>"E195.2/X50"</f>
        <v>E195.2/X50</v>
      </c>
      <c r="E19" s="12" t="str">
        <f>"978-7-5396-3605-4"</f>
        <v>978-7-5396-3605-4</v>
      </c>
      <c r="F19" s="12" t="str">
        <f>"安徽文艺出版社"</f>
        <v>安徽文艺出版社</v>
      </c>
      <c r="G19" s="9" t="s">
        <v>23</v>
      </c>
    </row>
    <row r="20" spans="1:7" ht="17.399999999999999" x14ac:dyDescent="0.25">
      <c r="A20" s="8" t="s">
        <v>24</v>
      </c>
      <c r="B20" s="9" t="str">
        <f>"疯狂的岛国"</f>
        <v>疯狂的岛国</v>
      </c>
      <c r="C20" s="12" t="str">
        <f>"(美) 时代生活丛书编辑著"</f>
        <v>(美) 时代生活丛书编辑著</v>
      </c>
      <c r="D20" s="12" t="str">
        <f>"K313.46/S48"</f>
        <v>K313.46/S48</v>
      </c>
      <c r="E20" s="12" t="str">
        <f>"7-5004-4654-3"</f>
        <v>7-5004-4654-3</v>
      </c>
      <c r="F20" s="12" t="str">
        <f>"中国社会科学出版社"</f>
        <v>中国社会科学出版社</v>
      </c>
      <c r="G20" s="9" t="s">
        <v>16</v>
      </c>
    </row>
    <row r="21" spans="1:7" ht="17.399999999999999" x14ac:dyDescent="0.25">
      <c r="A21" s="8" t="s">
        <v>25</v>
      </c>
      <c r="B21" s="9" t="str">
        <f>"第二次世界大战中国战区受降纪实"</f>
        <v>第二次世界大战中国战区受降纪实</v>
      </c>
      <c r="C21" s="12" t="str">
        <f>"中国第二历史资料出版社编"</f>
        <v>中国第二历史资料出版社编</v>
      </c>
      <c r="D21" s="12" t="str">
        <f>"K152/Z51"</f>
        <v>K152/Z51</v>
      </c>
      <c r="E21" s="12" t="str">
        <f>"7-80023-058-9"</f>
        <v>7-80023-058-9</v>
      </c>
      <c r="F21" s="12" t="str">
        <f>"中共党史资料出版社"</f>
        <v>中共党史资料出版社</v>
      </c>
      <c r="G21" s="9" t="s">
        <v>11</v>
      </c>
    </row>
    <row r="22" spans="1:7" ht="17.399999999999999" x14ac:dyDescent="0.25">
      <c r="A22" s="8" t="s">
        <v>26</v>
      </c>
      <c r="B22" s="9" t="str">
        <f>"从沉沦到荣光：抗日战争全记录：1931-1945"</f>
        <v>从沉沦到荣光：抗日战争全记录：1931-1945</v>
      </c>
      <c r="C22" s="12" t="str">
        <f>"李继锋著"</f>
        <v>李继锋著</v>
      </c>
      <c r="D22" s="12" t="str">
        <f>"K265.06/L26"</f>
        <v>K265.06/L26</v>
      </c>
      <c r="E22" s="12" t="str">
        <f>"978-7-80723-325-1"</f>
        <v>978-7-80723-325-1</v>
      </c>
      <c r="F22" s="12" t="str">
        <f>"远方出版社"</f>
        <v>远方出版社</v>
      </c>
      <c r="G22" s="9" t="s">
        <v>4</v>
      </c>
    </row>
    <row r="23" spans="1:7" ht="17.399999999999999" x14ac:dyDescent="0.25">
      <c r="A23" s="8" t="s">
        <v>27</v>
      </c>
      <c r="B23" s="9" t="str">
        <f>"八路军抗战纪实"</f>
        <v>八路军抗战纪实</v>
      </c>
      <c r="C23" s="12" t="str">
        <f>"张文杰， 郭辉著"</f>
        <v>张文杰， 郭辉著</v>
      </c>
      <c r="D23" s="12" t="str">
        <f>"K265.106/Z24"</f>
        <v>K265.106/Z24</v>
      </c>
      <c r="E23" s="12" t="str">
        <f>"7-01-005024-4"</f>
        <v>7-01-005024-4</v>
      </c>
      <c r="F23" s="12" t="str">
        <f>"人民出版社"</f>
        <v>人民出版社</v>
      </c>
      <c r="G23" s="9" t="s">
        <v>4</v>
      </c>
    </row>
    <row r="24" spans="1:7" ht="17.399999999999999" x14ac:dyDescent="0.25">
      <c r="A24" s="8" t="s">
        <v>28</v>
      </c>
      <c r="B24" s="9" t="str">
        <f>"最后一役：1945柏林战役：the classic history of the battle for Berlin"</f>
        <v>最后一役：1945柏林战役：the classic history of the battle for Berlin</v>
      </c>
      <c r="C24" s="12" t="str">
        <f>"(美)科尼利厄斯·瑞恩著"</f>
        <v>(美)科尼利厄斯·瑞恩著</v>
      </c>
      <c r="D24" s="12" t="str">
        <f>"E195.2/R91"</f>
        <v>E195.2/R91</v>
      </c>
      <c r="E24" s="12" t="str">
        <f>"978-7-5086-8193-1"</f>
        <v>978-7-5086-8193-1</v>
      </c>
      <c r="F24" s="12" t="str">
        <f>"中信出版集团"</f>
        <v>中信出版集团</v>
      </c>
      <c r="G24" s="9" t="s">
        <v>13</v>
      </c>
    </row>
    <row r="25" spans="1:7" ht="17.399999999999999" x14ac:dyDescent="0.25">
      <c r="A25" s="8" t="s">
        <v>29</v>
      </c>
      <c r="B25" s="9" t="str">
        <f>"照片中的第二次世界大战：二战战地写真"</f>
        <v>照片中的第二次世界大战：二战战地写真</v>
      </c>
      <c r="C25" s="12" t="str">
        <f>"(英)约翰·皮姆罗特编著"</f>
        <v>(英)约翰·皮姆罗特编著</v>
      </c>
      <c r="D25" s="12" t="str">
        <f>"E195.2-64/P55"</f>
        <v>E195.2-64/P55</v>
      </c>
      <c r="E25" s="12" t="str">
        <f>"7-5356-2240-2"</f>
        <v>7-5356-2240-2</v>
      </c>
      <c r="F25" s="12" t="str">
        <f>"湖南美术出版社"</f>
        <v>湖南美术出版社</v>
      </c>
      <c r="G25" s="11" t="s">
        <v>23</v>
      </c>
    </row>
    <row r="26" spans="1:7" ht="17.399999999999999" x14ac:dyDescent="0.25">
      <c r="A26" s="8" t="s">
        <v>30</v>
      </c>
      <c r="B26" s="9" t="str">
        <f>"延安红色大本营纪实"</f>
        <v>延安红色大本营纪实</v>
      </c>
      <c r="C26" s="12" t="str">
        <f>"肖思科著"</f>
        <v>肖思科著</v>
      </c>
      <c r="D26" s="12" t="str">
        <f>"I253.2/X41"</f>
        <v>I253.2/X41</v>
      </c>
      <c r="E26" s="12" t="str">
        <f>"7-5033-1472-9"</f>
        <v>7-5033-1472-9</v>
      </c>
      <c r="F26" s="12" t="str">
        <f>"解放军文艺出版社"</f>
        <v>解放军文艺出版社</v>
      </c>
      <c r="G26" s="11" t="s">
        <v>4</v>
      </c>
    </row>
    <row r="27" spans="1:7" ht="17.399999999999999" x14ac:dyDescent="0.25">
      <c r="A27" s="8" t="s">
        <v>31</v>
      </c>
      <c r="B27" s="9" t="str">
        <f>"偷袭珍珠港"</f>
        <v>偷袭珍珠港</v>
      </c>
      <c r="C27" s="12" t="str">
        <f>"原著 (美) 利奥波德·罗森伯格"</f>
        <v>原著 (美) 利奥波德·罗森伯格</v>
      </c>
      <c r="D27" s="12" t="str">
        <f>"E195.2/L98"</f>
        <v>E195.2/L98</v>
      </c>
      <c r="E27" s="12" t="str">
        <f>"978-7-5396-3593-4"</f>
        <v>978-7-5396-3593-4</v>
      </c>
      <c r="F27" s="12" t="str">
        <f>"安徽文艺出版社"</f>
        <v>安徽文艺出版社</v>
      </c>
      <c r="G27" s="11" t="s">
        <v>23</v>
      </c>
    </row>
    <row r="28" spans="1:7" ht="17.399999999999999" x14ac:dyDescent="0.25">
      <c r="A28" s="8" t="s">
        <v>32</v>
      </c>
      <c r="B28" s="9" t="str">
        <f>"历史的告诫：第二次世界大战的终结与总结"</f>
        <v>历史的告诫：第二次世界大战的终结与总结</v>
      </c>
      <c r="C28" s="12" t="str">
        <f>"彭训厚著"</f>
        <v>彭训厚著</v>
      </c>
      <c r="D28" s="12" t="str">
        <f>"K152/P50"</f>
        <v>K152/P50</v>
      </c>
      <c r="E28" s="12" t="str">
        <f>"978-7-5626-2240-6"</f>
        <v>978-7-5626-2240-6</v>
      </c>
      <c r="F28" s="12" t="str">
        <f>"国防大学出版社"</f>
        <v>国防大学出版社</v>
      </c>
      <c r="G28" s="9" t="s">
        <v>16</v>
      </c>
    </row>
    <row r="29" spans="1:7" ht="17.399999999999999" x14ac:dyDescent="0.25">
      <c r="A29" s="8" t="s">
        <v>33</v>
      </c>
      <c r="B29" s="9" t="str">
        <f>"决战斯大林格勒"</f>
        <v>决战斯大林格勒</v>
      </c>
      <c r="C29" s="12" t="str">
        <f>"原著 (苏) 谢韦里安·捷列宾斯基"</f>
        <v>原著 (苏) 谢韦里安·捷列宾斯基</v>
      </c>
      <c r="D29" s="12" t="str">
        <f>"E195.2/J78"</f>
        <v>E195.2/J78</v>
      </c>
      <c r="E29" s="12" t="str">
        <f>"978-7-5396-3597-2"</f>
        <v>978-7-5396-3597-2</v>
      </c>
      <c r="F29" s="12" t="str">
        <f>"安徽文艺出版社"</f>
        <v>安徽文艺出版社</v>
      </c>
      <c r="G29" s="11" t="s">
        <v>23</v>
      </c>
    </row>
    <row r="30" spans="1:7" ht="17.399999999999999" x14ac:dyDescent="0.25">
      <c r="A30" s="8" t="s">
        <v>34</v>
      </c>
      <c r="B30" s="9" t="str">
        <f>"金陵十三钗"</f>
        <v>金陵十三钗</v>
      </c>
      <c r="C30" s="12" t="str">
        <f>"严歌苓著"</f>
        <v>严歌苓著</v>
      </c>
      <c r="D30" s="12" t="str">
        <f>"I247/Y07"</f>
        <v>I247/Y07</v>
      </c>
      <c r="E30" s="12" t="str">
        <f>"978-7-5354-7243-4"</f>
        <v>978-7-5354-7243-4</v>
      </c>
      <c r="F30" s="12" t="str">
        <f>"长江文艺出版社"</f>
        <v>长江文艺出版社</v>
      </c>
      <c r="G30" s="11" t="s">
        <v>4</v>
      </c>
    </row>
    <row r="31" spans="1:7" ht="17.399999999999999" x14ac:dyDescent="0.25">
      <c r="A31" s="8" t="s">
        <v>35</v>
      </c>
      <c r="B31" s="9" t="str">
        <f>"会议桌上的世界：第二次世界大战中大国安排战后世界纪实"</f>
        <v>会议桌上的世界：第二次世界大战中大国安排战后世界纪实</v>
      </c>
      <c r="C31" s="12" t="str">
        <f>"郑寅达著"</f>
        <v>郑寅达著</v>
      </c>
      <c r="D31" s="12" t="str">
        <f>"K152/Z40"</f>
        <v>K152/Z40</v>
      </c>
      <c r="E31" s="12" t="str">
        <f>"7-208-01980-0"</f>
        <v>7-208-01980-0</v>
      </c>
      <c r="F31" s="12" t="str">
        <f>"上海人民出版社"</f>
        <v>上海人民出版社</v>
      </c>
      <c r="G31" s="9" t="s">
        <v>16</v>
      </c>
    </row>
    <row r="32" spans="1:7" ht="17.399999999999999" x14ac:dyDescent="0.25">
      <c r="A32" s="8" t="s">
        <v>36</v>
      </c>
      <c r="B32" s="9" t="str">
        <f>"沸腾的雪：阿登反击战"</f>
        <v>沸腾的雪：阿登反击战</v>
      </c>
      <c r="C32" s="12" t="str">
        <f>"董旻杰编著"</f>
        <v>董旻杰编著</v>
      </c>
      <c r="D32" s="12" t="str">
        <f>"E195.2/D72"</f>
        <v>E195.2/D72</v>
      </c>
      <c r="E32" s="12" t="str">
        <f>"7-5608-2976-7"</f>
        <v>7-5608-2976-7</v>
      </c>
      <c r="F32" s="12" t="str">
        <f>"同济大学出版社"</f>
        <v>同济大学出版社</v>
      </c>
      <c r="G32" s="11" t="s">
        <v>23</v>
      </c>
    </row>
    <row r="33" spans="1:8" ht="17.399999999999999" x14ac:dyDescent="0.25">
      <c r="A33" s="8" t="s">
        <v>37</v>
      </c>
      <c r="B33" s="9" t="str">
        <f>"二战往事．人物大结局"</f>
        <v>二战往事．人物大结局</v>
      </c>
      <c r="C33" s="12" t="str">
        <f>"陈泽卿主编"</f>
        <v>陈泽卿主编</v>
      </c>
      <c r="D33" s="12" t="str">
        <f>"K152/C64"</f>
        <v>K152/C64</v>
      </c>
      <c r="E33" s="12" t="str">
        <f>"7-80175-292-9"</f>
        <v>7-80175-292-9</v>
      </c>
      <c r="F33" s="12" t="str">
        <f>"长安出版社"</f>
        <v>长安出版社</v>
      </c>
      <c r="G33" s="11" t="s">
        <v>4</v>
      </c>
    </row>
    <row r="34" spans="1:8" ht="17.399999999999999" x14ac:dyDescent="0.25">
      <c r="A34" s="8" t="s">
        <v>38</v>
      </c>
      <c r="B34" s="9" t="str">
        <f>"二战特种战"</f>
        <v>二战特种战</v>
      </c>
      <c r="C34" s="12" t="str">
        <f>"施鹤群编著"</f>
        <v>施鹤群编著</v>
      </c>
      <c r="D34" s="12" t="str">
        <f>"E195.2/S50"</f>
        <v>E195.2/S50</v>
      </c>
      <c r="E34" s="12" t="str">
        <f>"978-7-5439-6809-7"</f>
        <v>978-7-5439-6809-7</v>
      </c>
      <c r="F34" s="12" t="str">
        <f>"上海科学技术文献出版社"</f>
        <v>上海科学技术文献出版社</v>
      </c>
      <c r="G34" s="11" t="s">
        <v>23</v>
      </c>
      <c r="H34" s="2"/>
    </row>
    <row r="35" spans="1:8" ht="17.399999999999999" x14ac:dyDescent="0.25">
      <c r="A35" s="8" t="s">
        <v>39</v>
      </c>
      <c r="B35" s="9" t="str">
        <f>"二战后欧美史学的新发展"</f>
        <v>二战后欧美史学的新发展</v>
      </c>
      <c r="C35" s="12" t="str">
        <f>"陈启能主编"</f>
        <v>陈启能主编</v>
      </c>
      <c r="D35" s="12" t="str">
        <f>"K091/C51"</f>
        <v>K091/C51</v>
      </c>
      <c r="E35" s="12" t="str">
        <f>"7-5607-2999-1"</f>
        <v>7-5607-2999-1</v>
      </c>
      <c r="F35" s="12" t="str">
        <f>"山东大学出版社"</f>
        <v>山东大学出版社</v>
      </c>
      <c r="G35" s="11" t="s">
        <v>4</v>
      </c>
    </row>
    <row r="36" spans="1:8" ht="17.399999999999999" x14ac:dyDescent="0.25">
      <c r="A36" s="8" t="s">
        <v>40</v>
      </c>
      <c r="B36" s="9" t="str">
        <f>"二战风云录：邮票上的故事：Story on Stamp"</f>
        <v>二战风云录：邮票上的故事：Story on Stamp</v>
      </c>
      <c r="C36" s="12" t="str">
        <f>"许恩浩编著"</f>
        <v>许恩浩编著</v>
      </c>
      <c r="D36" s="12" t="str">
        <f>"G894.1/X72"</f>
        <v>G894.1/X72</v>
      </c>
      <c r="E36" s="12" t="str">
        <f>"7-80137-845-8"</f>
        <v>7-80137-845-8</v>
      </c>
      <c r="F36" s="12" t="str">
        <f>"军事科学出版社"</f>
        <v>军事科学出版社</v>
      </c>
      <c r="G36" s="11" t="s">
        <v>4</v>
      </c>
    </row>
    <row r="37" spans="1:8" ht="17.399999999999999" x14ac:dyDescent="0.25">
      <c r="A37" s="8" t="s">
        <v>41</v>
      </c>
      <c r="B37" s="9" t="str">
        <f>"第二次世界大战图片经典"</f>
        <v>第二次世界大战图片经典</v>
      </c>
      <c r="C37" s="12" t="str">
        <f>"美国Abrams公司编"</f>
        <v>美国Abrams公司编</v>
      </c>
      <c r="D37" s="12" t="str">
        <f>"K152-64/M47"</f>
        <v>K152-64/M47</v>
      </c>
      <c r="E37" s="12" t="str">
        <f>"7-5356-2253-4"</f>
        <v>7-5356-2253-4</v>
      </c>
      <c r="F37" s="12" t="str">
        <f>"湖南美术出版社"</f>
        <v>湖南美术出版社</v>
      </c>
      <c r="G37" s="11" t="s">
        <v>4</v>
      </c>
    </row>
    <row r="38" spans="1:8" ht="17.399999999999999" x14ac:dyDescent="0.25">
      <c r="A38" s="8" t="s">
        <v>42</v>
      </c>
      <c r="B38" s="9" t="str">
        <f>"第二次世界大战全史"</f>
        <v>第二次世界大战全史</v>
      </c>
      <c r="C38" s="12" t="str">
        <f>"傅晗编"</f>
        <v>傅晗编</v>
      </c>
      <c r="D38" s="12" t="str">
        <f>"K152/F65"</f>
        <v>K152/F65</v>
      </c>
      <c r="E38" s="12" t="str">
        <f>"978-7-5139-3584-5"</f>
        <v>978-7-5139-3584-5</v>
      </c>
      <c r="F38" s="12" t="str">
        <f>"民主与建设出版社"</f>
        <v>民主与建设出版社</v>
      </c>
      <c r="G38" s="9" t="s">
        <v>43</v>
      </c>
    </row>
    <row r="39" spans="1:8" ht="17.399999999999999" x14ac:dyDescent="0.25">
      <c r="A39" s="8" t="s">
        <v>44</v>
      </c>
      <c r="B39" s="9" t="str">
        <f>"第二次世界大战全景纪实"</f>
        <v>第二次世界大战全景纪实</v>
      </c>
      <c r="C39" s="12" t="str">
        <f>"秦 刚等编译"</f>
        <v>秦 刚等编译</v>
      </c>
      <c r="D39" s="12" t="str">
        <f>"K152/Q49"</f>
        <v>K152/Q49</v>
      </c>
      <c r="E39" s="12" t="str">
        <f>"7-207-02413-4"</f>
        <v>7-207-02413-4</v>
      </c>
      <c r="F39" s="12" t="str">
        <f>"黑龙江人民出版社"</f>
        <v>黑龙江人民出版社</v>
      </c>
      <c r="G39" s="9" t="s">
        <v>16</v>
      </c>
    </row>
    <row r="40" spans="1:8" ht="17.399999999999999" x14ac:dyDescent="0.25">
      <c r="A40" s="8" t="s">
        <v>45</v>
      </c>
      <c r="B40" s="9" t="str">
        <f>"第二次世界大战史"</f>
        <v>第二次世界大战史</v>
      </c>
      <c r="C40" s="12" t="str">
        <f>"(德) 库特·冯·蒂佩尔斯基希著"</f>
        <v>(德) 库特·冯·蒂佩尔斯基希著</v>
      </c>
      <c r="D40" s="12" t="str">
        <f>"K152/D40"</f>
        <v>K152/D40</v>
      </c>
      <c r="E40" s="12" t="str">
        <f>"978-7-5065-6748-0"</f>
        <v>978-7-5065-6748-0</v>
      </c>
      <c r="F40" s="12" t="str">
        <f>"解放军出版社"</f>
        <v>解放军出版社</v>
      </c>
      <c r="G40" s="9" t="s">
        <v>11</v>
      </c>
    </row>
    <row r="41" spans="1:8" ht="17.399999999999999" x14ac:dyDescent="0.25">
      <c r="A41" s="8" t="s">
        <v>46</v>
      </c>
      <c r="B41" s="9" t="str">
        <f>"第二次世界大战史：战略与战术：a strategical and tactical history"</f>
        <v>第二次世界大战史：战略与战术：a strategical and tactical history</v>
      </c>
      <c r="C41" s="12" t="str">
        <f>"(英) J.F.C. 富勒著"</f>
        <v>(英) J.F.C. 富勒著</v>
      </c>
      <c r="D41" s="12" t="str">
        <f>"K152/F73"</f>
        <v>K152/F73</v>
      </c>
      <c r="E41" s="12" t="str">
        <f>"978-7-5168-1749-0"</f>
        <v>978-7-5168-1749-0</v>
      </c>
      <c r="F41" s="12" t="str">
        <f>"台海出版社"</f>
        <v>台海出版社</v>
      </c>
      <c r="G41" s="11" t="s">
        <v>4</v>
      </c>
    </row>
  </sheetData>
  <mergeCells count="1">
    <mergeCell ref="A2:G2"/>
  </mergeCells>
  <phoneticPr fontId="2" type="noConversion"/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F4C3-C8E3-45B0-AA1E-F361DA47B70E}">
  <dimension ref="A1"/>
  <sheetViews>
    <sheetView zoomScaleSheetLayoutView="100" workbookViewId="0"/>
  </sheetViews>
  <sheetFormatPr defaultColWidth="9" defaultRowHeight="15.6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0539-C075-429E-BF8D-23A8BAC8B92C}">
  <dimension ref="A1"/>
  <sheetViews>
    <sheetView zoomScaleSheetLayoutView="100" workbookViewId="0"/>
  </sheetViews>
  <sheetFormatPr defaultColWidth="9" defaultRowHeight="15.6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夏天</dc:creator>
  <cp:lastModifiedBy>dayu liu</cp:lastModifiedBy>
  <dcterms:created xsi:type="dcterms:W3CDTF">2025-08-29T00:42:39Z</dcterms:created>
  <dcterms:modified xsi:type="dcterms:W3CDTF">2025-09-02T05:41:32Z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03D52FC53F004E94B97DCEC4448F68BE_13</vt:lpwstr>
  </property>
</Properties>
</file>